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0490" windowHeight="7770" tabRatio="809" activeTab="5"/>
  </bookViews>
  <sheets>
    <sheet name="GÜNDÜZ" sheetId="12" r:id="rId1"/>
    <sheet name="GÜNDÜZ Y.LİSANS" sheetId="13" r:id="rId2"/>
    <sheet name="GÜNDÜZ DOKTORA" sheetId="14" r:id="rId3"/>
    <sheet name="GECE" sheetId="15" r:id="rId4"/>
    <sheet name="%25 ARTIRIMLI GÜNDÜZ" sheetId="16" r:id="rId5"/>
    <sheet name="%25 ARTIRIMLI GECE" sheetId="17" r:id="rId6"/>
    <sheet name="DYK HAFTA İÇİ" sheetId="18" r:id="rId7"/>
    <sheet name="DYK HAFTA SONU" sheetId="19" r:id="rId8"/>
  </sheets>
  <definedNames>
    <definedName name="_xlnm.Print_Area" localSheetId="5">'%25 ARTIRIMLI GECE'!$A$1:$N$54</definedName>
    <definedName name="_xlnm.Print_Area" localSheetId="4">'%25 ARTIRIMLI GÜNDÜZ'!$A$1:$N$54</definedName>
    <definedName name="_xlnm.Print_Area" localSheetId="6">'DYK HAFTA İÇİ'!$A$1:$N$54</definedName>
    <definedName name="_xlnm.Print_Area" localSheetId="7">'DYK HAFTA SONU'!$A$1:$N$54</definedName>
    <definedName name="_xlnm.Print_Area" localSheetId="3">GECE!$A$1:$N$54</definedName>
    <definedName name="_xlnm.Print_Area" localSheetId="0">GÜNDÜZ!$A$1:$N$54</definedName>
    <definedName name="_xlnm.Print_Area" localSheetId="2">'GÜNDÜZ DOKTORA'!$A$1:$N$54</definedName>
    <definedName name="_xlnm.Print_Area" localSheetId="1">'GÜNDÜZ Y.LİSANS'!$A$1:$N$54</definedName>
  </definedNames>
  <calcPr calcId="124519"/>
</workbook>
</file>

<file path=xl/calcChain.xml><?xml version="1.0" encoding="utf-8"?>
<calcChain xmlns="http://schemas.openxmlformats.org/spreadsheetml/2006/main">
  <c r="K44" i="19"/>
  <c r="G34"/>
  <c r="D34"/>
  <c r="E34" s="1"/>
  <c r="H34" s="1"/>
  <c r="I34" s="1"/>
  <c r="D33"/>
  <c r="E33" s="1"/>
  <c r="E32"/>
  <c r="D32"/>
  <c r="G32" s="1"/>
  <c r="G30"/>
  <c r="D30"/>
  <c r="E30" s="1"/>
  <c r="H30" s="1"/>
  <c r="I30" s="1"/>
  <c r="D29"/>
  <c r="E29" s="1"/>
  <c r="D25"/>
  <c r="E25" s="1"/>
  <c r="E24"/>
  <c r="D24"/>
  <c r="G24" s="1"/>
  <c r="H16"/>
  <c r="D35" s="1"/>
  <c r="C16"/>
  <c r="D26" s="1"/>
  <c r="H15"/>
  <c r="H18" s="1"/>
  <c r="C15"/>
  <c r="C18" s="1"/>
  <c r="H35" l="1"/>
  <c r="I35" s="1"/>
  <c r="G35"/>
  <c r="E35"/>
  <c r="H26"/>
  <c r="I26" s="1"/>
  <c r="E26"/>
  <c r="G26"/>
  <c r="H17"/>
  <c r="C17"/>
  <c r="H25"/>
  <c r="I25" s="1"/>
  <c r="D28"/>
  <c r="H33"/>
  <c r="I33" s="1"/>
  <c r="H24"/>
  <c r="I24" s="1"/>
  <c r="G25"/>
  <c r="D27"/>
  <c r="G29"/>
  <c r="H29" s="1"/>
  <c r="I29" s="1"/>
  <c r="D31"/>
  <c r="H32"/>
  <c r="I32" s="1"/>
  <c r="G33"/>
  <c r="H31" l="1"/>
  <c r="I31" s="1"/>
  <c r="G31"/>
  <c r="E31"/>
  <c r="G28"/>
  <c r="H28" s="1"/>
  <c r="I28" s="1"/>
  <c r="E28"/>
  <c r="E27"/>
  <c r="G27"/>
  <c r="H27" s="1"/>
  <c r="I27" s="1"/>
  <c r="I36" s="1"/>
  <c r="K44" i="18" l="1"/>
  <c r="D34"/>
  <c r="E34" s="1"/>
  <c r="D30"/>
  <c r="E30" s="1"/>
  <c r="E29"/>
  <c r="D29"/>
  <c r="G29" s="1"/>
  <c r="D26"/>
  <c r="E26" s="1"/>
  <c r="E25"/>
  <c r="D25"/>
  <c r="G25" s="1"/>
  <c r="C18"/>
  <c r="H16"/>
  <c r="C16"/>
  <c r="H15"/>
  <c r="D35" s="1"/>
  <c r="C15"/>
  <c r="D27" s="1"/>
  <c r="E35" l="1"/>
  <c r="G35"/>
  <c r="H35" s="1"/>
  <c r="I35" s="1"/>
  <c r="E27"/>
  <c r="G27"/>
  <c r="H27"/>
  <c r="I27" s="1"/>
  <c r="H17"/>
  <c r="D33"/>
  <c r="H34"/>
  <c r="I34" s="1"/>
  <c r="C17"/>
  <c r="D24"/>
  <c r="H25"/>
  <c r="I25" s="1"/>
  <c r="G26"/>
  <c r="H26" s="1"/>
  <c r="I26" s="1"/>
  <c r="D28"/>
  <c r="H29"/>
  <c r="I29" s="1"/>
  <c r="G30"/>
  <c r="H30" s="1"/>
  <c r="I30" s="1"/>
  <c r="D32"/>
  <c r="G34"/>
  <c r="H18"/>
  <c r="D31"/>
  <c r="G33" l="1"/>
  <c r="H33" s="1"/>
  <c r="I33" s="1"/>
  <c r="E33"/>
  <c r="H24"/>
  <c r="I24" s="1"/>
  <c r="E24"/>
  <c r="G24"/>
  <c r="E31"/>
  <c r="G31"/>
  <c r="H31" s="1"/>
  <c r="I31" s="1"/>
  <c r="E32"/>
  <c r="G32"/>
  <c r="H32" s="1"/>
  <c r="I32" s="1"/>
  <c r="H28"/>
  <c r="I28" s="1"/>
  <c r="E28"/>
  <c r="G28"/>
  <c r="I36" l="1"/>
  <c r="K44" i="17" l="1"/>
  <c r="D32"/>
  <c r="G32" s="1"/>
  <c r="D28"/>
  <c r="G28" s="1"/>
  <c r="E27"/>
  <c r="D27"/>
  <c r="G27" s="1"/>
  <c r="D24"/>
  <c r="G24" s="1"/>
  <c r="H18"/>
  <c r="H16"/>
  <c r="D34" s="1"/>
  <c r="C16"/>
  <c r="D29" s="1"/>
  <c r="H15"/>
  <c r="H17" s="1"/>
  <c r="C15"/>
  <c r="C18" s="1"/>
  <c r="E34" l="1"/>
  <c r="H34"/>
  <c r="I34" s="1"/>
  <c r="G34"/>
  <c r="E29"/>
  <c r="G29"/>
  <c r="H29"/>
  <c r="I29" s="1"/>
  <c r="C17"/>
  <c r="D35"/>
  <c r="D26"/>
  <c r="H27"/>
  <c r="I27" s="1"/>
  <c r="D30"/>
  <c r="E24"/>
  <c r="D25"/>
  <c r="E28"/>
  <c r="E32"/>
  <c r="H32" s="1"/>
  <c r="I32" s="1"/>
  <c r="D33"/>
  <c r="H24"/>
  <c r="I24" s="1"/>
  <c r="H28"/>
  <c r="I28" s="1"/>
  <c r="D31"/>
  <c r="E25" l="1"/>
  <c r="G25"/>
  <c r="H25" s="1"/>
  <c r="I25" s="1"/>
  <c r="E26"/>
  <c r="G26"/>
  <c r="H26" s="1"/>
  <c r="I26" s="1"/>
  <c r="E31"/>
  <c r="G31"/>
  <c r="H31" s="1"/>
  <c r="I31" s="1"/>
  <c r="G30"/>
  <c r="H30" s="1"/>
  <c r="I30" s="1"/>
  <c r="E30"/>
  <c r="E33"/>
  <c r="G33"/>
  <c r="H33" s="1"/>
  <c r="I33" s="1"/>
  <c r="E35"/>
  <c r="G35"/>
  <c r="H35" s="1"/>
  <c r="I35" s="1"/>
  <c r="I36" l="1"/>
  <c r="K44" i="16" l="1"/>
  <c r="D32"/>
  <c r="G32" s="1"/>
  <c r="D28"/>
  <c r="G28" s="1"/>
  <c r="E27"/>
  <c r="D27"/>
  <c r="D24"/>
  <c r="G24" s="1"/>
  <c r="H18"/>
  <c r="H16"/>
  <c r="D34" s="1"/>
  <c r="C16"/>
  <c r="D26" s="1"/>
  <c r="H15"/>
  <c r="H17" s="1"/>
  <c r="C15"/>
  <c r="C18" s="1"/>
  <c r="E34" l="1"/>
  <c r="H34"/>
  <c r="I34" s="1"/>
  <c r="G34"/>
  <c r="E26"/>
  <c r="G26"/>
  <c r="H26"/>
  <c r="I26" s="1"/>
  <c r="D31"/>
  <c r="H32"/>
  <c r="I32" s="1"/>
  <c r="D35"/>
  <c r="E24"/>
  <c r="H24" s="1"/>
  <c r="I24" s="1"/>
  <c r="D25"/>
  <c r="G27"/>
  <c r="H27" s="1"/>
  <c r="I27" s="1"/>
  <c r="E28"/>
  <c r="H28" s="1"/>
  <c r="I28" s="1"/>
  <c r="D29"/>
  <c r="E32"/>
  <c r="D33"/>
  <c r="C17"/>
  <c r="D30"/>
  <c r="E33" l="1"/>
  <c r="G33"/>
  <c r="H33" s="1"/>
  <c r="I33" s="1"/>
  <c r="G35"/>
  <c r="H35" s="1"/>
  <c r="I35" s="1"/>
  <c r="E35"/>
  <c r="E29"/>
  <c r="G29"/>
  <c r="H29"/>
  <c r="I29" s="1"/>
  <c r="E30"/>
  <c r="H30" s="1"/>
  <c r="I30" s="1"/>
  <c r="G30"/>
  <c r="E25"/>
  <c r="G25"/>
  <c r="H25" s="1"/>
  <c r="I25" s="1"/>
  <c r="G31"/>
  <c r="H31" s="1"/>
  <c r="I31" s="1"/>
  <c r="E31"/>
  <c r="I36" l="1"/>
  <c r="K44" i="15" l="1"/>
  <c r="E35"/>
  <c r="D35"/>
  <c r="G34"/>
  <c r="E34"/>
  <c r="D34"/>
  <c r="H34" s="1"/>
  <c r="I34" s="1"/>
  <c r="D32"/>
  <c r="E31"/>
  <c r="D31"/>
  <c r="G30"/>
  <c r="E30"/>
  <c r="D30"/>
  <c r="H30" s="1"/>
  <c r="I30" s="1"/>
  <c r="C18"/>
  <c r="H16"/>
  <c r="D33" s="1"/>
  <c r="C16"/>
  <c r="D27" s="1"/>
  <c r="H15"/>
  <c r="H18" s="1"/>
  <c r="C15"/>
  <c r="C17" s="1"/>
  <c r="E33" l="1"/>
  <c r="G33"/>
  <c r="H33" s="1"/>
  <c r="I33" s="1"/>
  <c r="E27"/>
  <c r="G27"/>
  <c r="H27" s="1"/>
  <c r="I27" s="1"/>
  <c r="D28"/>
  <c r="H17"/>
  <c r="D24"/>
  <c r="H24" s="1"/>
  <c r="I24" s="1"/>
  <c r="D26"/>
  <c r="G32"/>
  <c r="H32" s="1"/>
  <c r="I32" s="1"/>
  <c r="D25"/>
  <c r="D29"/>
  <c r="G31"/>
  <c r="H31" s="1"/>
  <c r="I31" s="1"/>
  <c r="E32"/>
  <c r="G35"/>
  <c r="H35" s="1"/>
  <c r="I35" s="1"/>
  <c r="E28" l="1"/>
  <c r="G28"/>
  <c r="H28" s="1"/>
  <c r="I28" s="1"/>
  <c r="E25"/>
  <c r="G25"/>
  <c r="H25" s="1"/>
  <c r="I25" s="1"/>
  <c r="E29"/>
  <c r="G29"/>
  <c r="H29" s="1"/>
  <c r="I29" s="1"/>
  <c r="H26"/>
  <c r="I26" s="1"/>
  <c r="E26"/>
  <c r="G26"/>
  <c r="I36" l="1"/>
  <c r="K44" i="14" l="1"/>
  <c r="D32"/>
  <c r="G32" s="1"/>
  <c r="H18"/>
  <c r="D34" s="1"/>
  <c r="H16"/>
  <c r="C16"/>
  <c r="H15"/>
  <c r="H17" s="1"/>
  <c r="C15"/>
  <c r="C18" s="1"/>
  <c r="D24" l="1"/>
  <c r="D29"/>
  <c r="D25"/>
  <c r="D26"/>
  <c r="D27"/>
  <c r="D28"/>
  <c r="G34"/>
  <c r="H34" s="1"/>
  <c r="I34" s="1"/>
  <c r="E34"/>
  <c r="C17"/>
  <c r="D31"/>
  <c r="D35"/>
  <c r="E32"/>
  <c r="H32" s="1"/>
  <c r="I32" s="1"/>
  <c r="D33"/>
  <c r="D30"/>
  <c r="E28" l="1"/>
  <c r="G28"/>
  <c r="H28" s="1"/>
  <c r="I28" s="1"/>
  <c r="E29"/>
  <c r="G29"/>
  <c r="H29"/>
  <c r="I29" s="1"/>
  <c r="E33"/>
  <c r="H33" s="1"/>
  <c r="I33" s="1"/>
  <c r="G33"/>
  <c r="H31"/>
  <c r="I31" s="1"/>
  <c r="G31"/>
  <c r="E31"/>
  <c r="E25"/>
  <c r="G25"/>
  <c r="H25" s="1"/>
  <c r="I25" s="1"/>
  <c r="G30"/>
  <c r="H30" s="1"/>
  <c r="I30" s="1"/>
  <c r="E30"/>
  <c r="E26"/>
  <c r="H26" s="1"/>
  <c r="I26" s="1"/>
  <c r="G26"/>
  <c r="H35"/>
  <c r="I35" s="1"/>
  <c r="E35"/>
  <c r="G35"/>
  <c r="E27"/>
  <c r="G27"/>
  <c r="H27" s="1"/>
  <c r="I27" s="1"/>
  <c r="E24"/>
  <c r="G24"/>
  <c r="H24"/>
  <c r="I24" s="1"/>
  <c r="I36" l="1"/>
  <c r="K44" i="13"/>
  <c r="H18"/>
  <c r="H16"/>
  <c r="C16"/>
  <c r="H15"/>
  <c r="H17" s="1"/>
  <c r="C15"/>
  <c r="C18" s="1"/>
  <c r="D34" l="1"/>
  <c r="D30"/>
  <c r="D35"/>
  <c r="D31"/>
  <c r="D33"/>
  <c r="D32"/>
  <c r="C17"/>
  <c r="G32" l="1"/>
  <c r="H32"/>
  <c r="I32" s="1"/>
  <c r="E32"/>
  <c r="E30"/>
  <c r="G30"/>
  <c r="H30" s="1"/>
  <c r="I30" s="1"/>
  <c r="D26"/>
  <c r="D29"/>
  <c r="D25"/>
  <c r="D27"/>
  <c r="D28"/>
  <c r="D24"/>
  <c r="G35"/>
  <c r="H35" s="1"/>
  <c r="I35" s="1"/>
  <c r="E35"/>
  <c r="E31"/>
  <c r="G31"/>
  <c r="H31" s="1"/>
  <c r="I31" s="1"/>
  <c r="E33"/>
  <c r="G33"/>
  <c r="H33" s="1"/>
  <c r="I33" s="1"/>
  <c r="E34"/>
  <c r="H34" s="1"/>
  <c r="I34" s="1"/>
  <c r="G34"/>
  <c r="G27" l="1"/>
  <c r="H27" s="1"/>
  <c r="I27" s="1"/>
  <c r="E27"/>
  <c r="G28"/>
  <c r="E28"/>
  <c r="H28"/>
  <c r="I28" s="1"/>
  <c r="E26"/>
  <c r="G26"/>
  <c r="H26" s="1"/>
  <c r="I26" s="1"/>
  <c r="G24"/>
  <c r="H24" s="1"/>
  <c r="I24" s="1"/>
  <c r="E24"/>
  <c r="E29"/>
  <c r="G29"/>
  <c r="H29" s="1"/>
  <c r="I29" s="1"/>
  <c r="E25"/>
  <c r="G25"/>
  <c r="H25"/>
  <c r="I25" s="1"/>
  <c r="I36" l="1"/>
  <c r="K44" i="12" l="1"/>
  <c r="H16"/>
  <c r="C16"/>
  <c r="H15"/>
  <c r="C15"/>
  <c r="C17" l="1"/>
  <c r="C18"/>
  <c r="H17"/>
  <c r="H18"/>
  <c r="D28"/>
  <c r="D26"/>
  <c r="D24"/>
  <c r="D29"/>
  <c r="D27"/>
  <c r="D25"/>
  <c r="D30"/>
  <c r="D32"/>
  <c r="D34"/>
  <c r="D31"/>
  <c r="D33"/>
  <c r="D35"/>
  <c r="G31" l="1"/>
  <c r="E31"/>
  <c r="E24"/>
  <c r="G24"/>
  <c r="E29"/>
  <c r="G29"/>
  <c r="E34"/>
  <c r="G34"/>
  <c r="E28"/>
  <c r="G28"/>
  <c r="G27"/>
  <c r="E27"/>
  <c r="E32"/>
  <c r="G32"/>
  <c r="G35"/>
  <c r="E35"/>
  <c r="G25"/>
  <c r="E25"/>
  <c r="E30"/>
  <c r="G30"/>
  <c r="G33"/>
  <c r="E33"/>
  <c r="E26"/>
  <c r="G26"/>
  <c r="H28" l="1"/>
  <c r="I28" s="1"/>
  <c r="H34"/>
  <c r="I34" s="1"/>
  <c r="H24"/>
  <c r="I24" s="1"/>
  <c r="H25"/>
  <c r="I25" s="1"/>
  <c r="H35"/>
  <c r="I35" s="1"/>
  <c r="H30"/>
  <c r="I30" s="1"/>
  <c r="H33"/>
  <c r="I33" s="1"/>
  <c r="H32"/>
  <c r="I32" s="1"/>
  <c r="H31"/>
  <c r="I31" s="1"/>
  <c r="H29"/>
  <c r="I29" s="1"/>
  <c r="H26"/>
  <c r="I26" s="1"/>
  <c r="H27"/>
  <c r="I27" s="1"/>
  <c r="I36" l="1"/>
</calcChain>
</file>

<file path=xl/sharedStrings.xml><?xml version="1.0" encoding="utf-8"?>
<sst xmlns="http://schemas.openxmlformats.org/spreadsheetml/2006/main" count="487" uniqueCount="75">
  <si>
    <t xml:space="preserve">                                         EK DERS ÜCRETİ İADE BORDROSU</t>
  </si>
  <si>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</si>
  <si>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</si>
  <si>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</si>
  <si>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</si>
  <si>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</si>
  <si>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</si>
  <si>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ÖĞRENİMİ  :</t>
  </si>
  <si>
    <t>AİT OLDUĞU YIL:</t>
  </si>
  <si>
    <t>Gösterge</t>
  </si>
  <si>
    <t>Tutar</t>
  </si>
  <si>
    <t>Birim Ücret</t>
  </si>
  <si>
    <t>Gündüz</t>
  </si>
  <si>
    <t xml:space="preserve">Gece    </t>
  </si>
  <si>
    <t>Yüksek Lisans</t>
  </si>
  <si>
    <t>Doktora</t>
  </si>
  <si>
    <t>Yanlış Hesaplanan Ek Ders Bilgileri</t>
  </si>
  <si>
    <t>Saat</t>
  </si>
  <si>
    <t>Gelir      Tutarı</t>
  </si>
  <si>
    <t>Damga Vergisi</t>
  </si>
  <si>
    <t>Vergi Dilimi%</t>
  </si>
  <si>
    <t>Gelir Vergisi</t>
  </si>
  <si>
    <t>Net           Ödenen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</si>
  <si>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</si>
  <si>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</si>
  <si>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</si>
  <si>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</si>
  <si>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</si>
  <si>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</si>
  <si>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</si>
  <si>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</si>
  <si>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</si>
  <si>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</si>
  <si>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</si>
  <si>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</si>
  <si>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Hesaplayan/Onaylayan</t>
  </si>
  <si>
    <t>Not:</t>
  </si>
  <si>
    <t xml:space="preserve">*Ekders hesaplamsı 657 Sayılı Devlet Memurları Kanunun 176 mad. Gereğince kanuna göre verilen 140 ve 150 göstege rakamının ilgili aya ait </t>
  </si>
  <si>
    <t>*Gelir vergisi ek ders bordrosundan alına bilgilere göre %15 ve %20 olarak hesaplanmıştır.</t>
  </si>
  <si>
    <t xml:space="preserve">*Lisansüstü öğrenim gören öğretmenlere ilave ek ders ücreti Madde 30: (1) 01.09.2012 tarihinden geçerli olmak üzere, Milli Eğitim Bakanlığına                                                                                                                                                      </t>
  </si>
  <si>
    <t xml:space="preserve"> bağlı örgün ve yaygın eğitim kurumlarında görev yapan öğretmenlerden yüksek lisans ve doktora yapmış olanlara, fiilen girdikleri dersler için                                                                                                                                                              </t>
  </si>
  <si>
    <t>ödenecek ek ders ücretleri sırasıyla %5 ve %15 artırımlı ödenir olarak hesaplanmıştır.</t>
  </si>
  <si>
    <t>aylık katsayı çarpımından oluşan miktarla hesaplanmıştır.</t>
  </si>
  <si>
    <t>İade</t>
  </si>
  <si>
    <t xml:space="preserve"> Toplam Borç:         </t>
  </si>
  <si>
    <t>Lisans</t>
  </si>
  <si>
    <t>Öğretmen</t>
  </si>
  <si>
    <t>aaaaa</t>
  </si>
  <si>
    <t>xxxxxxx</t>
  </si>
  <si>
    <t>Yukarıda belirtilen kişiye ait 2020 yılı aralık ayına ait toplam 139,62 TL(yüzotuzdokuzTL,altmışiki Kr) borç hesaplanmıştır.</t>
  </si>
  <si>
    <t>Aylık Katsayı (1 Ocak 2020) :</t>
  </si>
  <si>
    <t>Aylık Katsayı (1 Temmuz 2020) :</t>
  </si>
  <si>
    <t>(Yüksek Lisans)</t>
  </si>
  <si>
    <t>(Doktora)</t>
  </si>
  <si>
    <t>(Gece Saati)</t>
  </si>
  <si>
    <t>aaaaaa</t>
  </si>
  <si>
    <t>Yukarıda belirtilen kişiye ait 2020 yılı ocak ayına ait gece saati toplam 423,80 TL(dörtyüzyirmiüçTL,seksenKr) borç hesaplanmıştır.</t>
  </si>
  <si>
    <t>xxxxxxxx</t>
  </si>
  <si>
    <t>Kurum Müdürü</t>
  </si>
  <si>
    <t>(Lisans %25 Artırımlı gündüz)</t>
  </si>
  <si>
    <t>%25 Gündüz</t>
  </si>
  <si>
    <t>İadesi Hesaplanan Ek Ders Bilgileri</t>
  </si>
  <si>
    <t>Ödenecek Tutar</t>
  </si>
  <si>
    <t xml:space="preserve"> Toplam Ödenen:         </t>
  </si>
  <si>
    <t>Yukarıda belirtilen kişiye ait 2020 yılına ait toplam 139,62 TL(yüzotuzdokuzTL,altmışiki Kr)iade hesaplanmıştır.</t>
  </si>
  <si>
    <t>xxxxxx</t>
  </si>
  <si>
    <t>(Lisans %25 Artırımlı gece)</t>
  </si>
  <si>
    <t>Gece</t>
  </si>
  <si>
    <t>%25 Gece</t>
  </si>
  <si>
    <t>(DYK Haftaiçi İade)</t>
  </si>
  <si>
    <t>Yukarıda belirtilen kişiye ait 2020 yılı mart ayına ait toplam 119 TL(yüzondokuzTL) borç hesaplanmıştır.</t>
  </si>
  <si>
    <t>xxxxx</t>
  </si>
  <si>
    <t>(DYK Haftasonu İade)</t>
  </si>
  <si>
    <t>Y.Lisans</t>
  </si>
  <si>
    <t>Akova İlkokulu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</si>
</sst>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0"/>
  </numFmts>
  <fonts count="1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7" xfId="0" applyNumberFormat="1" applyFont="1" applyFill="1" applyBorder="1" applyProtection="1">
      <protection hidden="1"/>
    </xf>
    <xf numFmtId="165" fontId="2" fillId="2" borderId="13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0" borderId="12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2" fontId="10" fillId="0" borderId="7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2" fontId="10" fillId="2" borderId="7" xfId="0" applyNumberFormat="1" applyFont="1" applyFill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1" xfId="0" applyFont="1" applyBorder="1" applyProtection="1"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10" fillId="2" borderId="23" xfId="0" applyFont="1" applyFill="1" applyBorder="1" applyProtection="1">
      <protection hidden="1"/>
    </xf>
    <xf numFmtId="2" fontId="10" fillId="0" borderId="24" xfId="0" applyNumberFormat="1" applyFont="1" applyBorder="1" applyProtection="1">
      <protection hidden="1"/>
    </xf>
    <xf numFmtId="0" fontId="10" fillId="2" borderId="25" xfId="0" applyFont="1" applyFill="1" applyBorder="1" applyProtection="1">
      <protection hidden="1"/>
    </xf>
    <xf numFmtId="2" fontId="10" fillId="0" borderId="13" xfId="0" applyNumberFormat="1" applyFont="1" applyBorder="1" applyProtection="1">
      <protection hidden="1"/>
    </xf>
    <xf numFmtId="2" fontId="10" fillId="0" borderId="26" xfId="0" applyNumberFormat="1" applyFont="1" applyBorder="1" applyProtection="1">
      <protection hidden="1"/>
    </xf>
    <xf numFmtId="0" fontId="10" fillId="2" borderId="7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1" fontId="10" fillId="2" borderId="7" xfId="0" applyNumberFormat="1" applyFont="1" applyFill="1" applyBorder="1" applyProtection="1">
      <protection locked="0"/>
    </xf>
    <xf numFmtId="1" fontId="10" fillId="2" borderId="13" xfId="0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Protection="1">
      <protection locked="0"/>
    </xf>
    <xf numFmtId="2" fontId="10" fillId="2" borderId="13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18" xfId="0" applyFont="1" applyFill="1" applyBorder="1" applyAlignment="1" applyProtection="1">
      <alignment horizontal="left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164" fontId="2" fillId="2" borderId="2" xfId="0" applyNumberFormat="1" applyFont="1" applyFill="1" applyBorder="1" applyAlignment="1" applyProtection="1">
      <alignment horizontal="center"/>
      <protection hidden="1"/>
    </xf>
    <xf numFmtId="164" fontId="2" fillId="2" borderId="3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2" fontId="10" fillId="2" borderId="19" xfId="0" applyNumberFormat="1" applyFont="1" applyFill="1" applyBorder="1" applyAlignment="1" applyProtection="1">
      <alignment horizontal="center" vertical="center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27" xfId="0" applyFont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1"/>
  <dimension ref="A2:P54"/>
  <sheetViews>
    <sheetView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47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47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45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11" t="s">
        <v>11</v>
      </c>
      <c r="J14" s="12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25">
        <v>150</v>
      </c>
      <c r="C16" s="9">
        <f>E12*B16</f>
        <v>21.90915</v>
      </c>
      <c r="D16" s="88" t="s">
        <v>13</v>
      </c>
      <c r="E16" s="88"/>
      <c r="F16" s="24"/>
      <c r="G16" s="25">
        <v>150</v>
      </c>
      <c r="H16" s="9">
        <f>J12*G16</f>
        <v>23.169149999999998</v>
      </c>
      <c r="I16" s="89" t="s">
        <v>13</v>
      </c>
      <c r="J16" s="90"/>
      <c r="K16" s="24"/>
      <c r="L16" s="23"/>
      <c r="M16" s="23"/>
      <c r="N16" s="23"/>
      <c r="O16" s="30"/>
    </row>
    <row r="17" spans="1:15">
      <c r="A17" s="30"/>
      <c r="B17" s="26"/>
      <c r="C17" s="9">
        <f>C15+(C15*7/100)</f>
        <v>21.8799378</v>
      </c>
      <c r="D17" s="88" t="s">
        <v>14</v>
      </c>
      <c r="E17" s="88"/>
      <c r="F17" s="24"/>
      <c r="G17" s="26"/>
      <c r="H17" s="9">
        <f>H15+(H15*7/100)</f>
        <v>23.138257799999998</v>
      </c>
      <c r="I17" s="13" t="s">
        <v>14</v>
      </c>
      <c r="J17" s="13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C15+(C15*20/100)</f>
        <v>24.538248000000003</v>
      </c>
      <c r="D18" s="92" t="s">
        <v>15</v>
      </c>
      <c r="E18" s="92"/>
      <c r="F18" s="28"/>
      <c r="G18" s="27"/>
      <c r="H18" s="10">
        <f>H15+(H15*20/100)</f>
        <v>25.949448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16</v>
      </c>
      <c r="E22" s="95"/>
      <c r="F22" s="95"/>
      <c r="G22" s="95"/>
      <c r="H22" s="95"/>
      <c r="I22" s="98" t="s">
        <v>43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99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1</v>
      </c>
      <c r="D24" s="54">
        <f>C15*C24</f>
        <v>20.448540000000001</v>
      </c>
      <c r="E24" s="54">
        <f>D24*7.59/1000</f>
        <v>0.1552044186</v>
      </c>
      <c r="F24" s="65">
        <v>15</v>
      </c>
      <c r="G24" s="39">
        <f>D24*F24/100</f>
        <v>3.0672810000000004</v>
      </c>
      <c r="H24" s="39">
        <f>D24-(G24+E24)</f>
        <v>17.2260545814</v>
      </c>
      <c r="I24" s="59">
        <f t="shared" ref="I24:I34" si="0">H24</f>
        <v>17.2260545814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C15*C25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0</v>
      </c>
      <c r="D26" s="54">
        <f>C15*C26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C15*C27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C15*C28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C15*C29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H15*C30</f>
        <v>21.62454</v>
      </c>
      <c r="E30" s="54">
        <f t="shared" si="2"/>
        <v>0.1641302586</v>
      </c>
      <c r="F30" s="65">
        <v>15</v>
      </c>
      <c r="G30" s="39">
        <f t="shared" si="3"/>
        <v>3.2436809999999996</v>
      </c>
      <c r="H30" s="39">
        <f t="shared" si="1"/>
        <v>18.216728741400001</v>
      </c>
      <c r="I30" s="59">
        <f t="shared" si="0"/>
        <v>18.216728741400001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H15*C31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H15*C32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H15*C33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H15*C34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61">
        <f>H15*C35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44</v>
      </c>
      <c r="G36" s="101"/>
      <c r="H36" s="102"/>
      <c r="I36" s="106">
        <f>SUM(I24:I35)</f>
        <v>35.442783322799997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49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48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3">
    <mergeCell ref="K46:L46"/>
    <mergeCell ref="K45:L45"/>
    <mergeCell ref="K44:L44"/>
    <mergeCell ref="I22:I23"/>
    <mergeCell ref="F36:H37"/>
    <mergeCell ref="I36:I37"/>
    <mergeCell ref="K36:M37"/>
    <mergeCell ref="N36:N37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E9:F9"/>
    <mergeCell ref="C10:D10"/>
    <mergeCell ref="E10:F10"/>
    <mergeCell ref="B11:D11"/>
    <mergeCell ref="E11:F11"/>
    <mergeCell ref="C4:G5"/>
    <mergeCell ref="E6:I6"/>
    <mergeCell ref="C7:D7"/>
    <mergeCell ref="E7:G7"/>
    <mergeCell ref="C8:D8"/>
    <mergeCell ref="E8:G8"/>
  </mergeCells>
  <conditionalFormatting sqref="E14 I2:I5">
    <cfRule type="cellIs" dxfId="7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P54"/>
  <sheetViews>
    <sheetView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31"/>
      <c r="G3" s="108" t="s">
        <v>52</v>
      </c>
      <c r="H3" s="108"/>
      <c r="I3" s="108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47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73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25">
        <v>150</v>
      </c>
      <c r="C16" s="9">
        <f>E12*B16</f>
        <v>21.90915</v>
      </c>
      <c r="D16" s="88" t="s">
        <v>13</v>
      </c>
      <c r="E16" s="88"/>
      <c r="F16" s="24"/>
      <c r="G16" s="25">
        <v>150</v>
      </c>
      <c r="H16" s="9">
        <f>J12*G16</f>
        <v>23.169149999999998</v>
      </c>
      <c r="I16" s="89" t="s">
        <v>13</v>
      </c>
      <c r="J16" s="90"/>
      <c r="K16" s="24"/>
      <c r="L16" s="23"/>
      <c r="M16" s="23"/>
      <c r="N16" s="23"/>
      <c r="O16" s="30"/>
    </row>
    <row r="17" spans="1:15">
      <c r="A17" s="30"/>
      <c r="B17" s="26"/>
      <c r="C17" s="9">
        <f>C15+(C15*5/100)</f>
        <v>21.470967000000002</v>
      </c>
      <c r="D17" s="88" t="s">
        <v>14</v>
      </c>
      <c r="E17" s="88"/>
      <c r="F17" s="24"/>
      <c r="G17" s="26"/>
      <c r="H17" s="9">
        <f>H15+(H15*5/100)</f>
        <v>22.705766999999998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C15+(C15*15/100)</f>
        <v>23.515821000000003</v>
      </c>
      <c r="D18" s="92" t="s">
        <v>15</v>
      </c>
      <c r="E18" s="92"/>
      <c r="F18" s="28"/>
      <c r="G18" s="27"/>
      <c r="H18" s="10">
        <f>H15+(H15*15/100)</f>
        <v>24.868220999999998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16</v>
      </c>
      <c r="E22" s="95"/>
      <c r="F22" s="95"/>
      <c r="G22" s="95"/>
      <c r="H22" s="95"/>
      <c r="I22" s="98" t="s">
        <v>43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99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1</v>
      </c>
      <c r="D24" s="54">
        <f>C17*C24</f>
        <v>21.470967000000002</v>
      </c>
      <c r="E24" s="54">
        <f>D24*7.59/1000</f>
        <v>0.16296463953000001</v>
      </c>
      <c r="F24" s="65">
        <v>15</v>
      </c>
      <c r="G24" s="39">
        <f>D24*F24/100</f>
        <v>3.2206450500000003</v>
      </c>
      <c r="H24" s="39">
        <f>D24-(G24+E24)</f>
        <v>18.087357310470001</v>
      </c>
      <c r="I24" s="59">
        <f t="shared" ref="I24:I34" si="0">H24</f>
        <v>18.087357310470001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H17*C30</f>
        <v>22.705766999999998</v>
      </c>
      <c r="E30" s="54">
        <f t="shared" si="2"/>
        <v>0.17233677152999999</v>
      </c>
      <c r="F30" s="65">
        <v>15</v>
      </c>
      <c r="G30" s="39">
        <f t="shared" si="3"/>
        <v>3.4058650500000001</v>
      </c>
      <c r="H30" s="39">
        <f t="shared" si="1"/>
        <v>19.127565178469997</v>
      </c>
      <c r="I30" s="59">
        <f t="shared" si="0"/>
        <v>19.127565178469997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61">
        <f>H17*C35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44</v>
      </c>
      <c r="G36" s="101"/>
      <c r="H36" s="102"/>
      <c r="I36" s="106">
        <f>SUM(I24:I35)</f>
        <v>37.214922488939997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49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48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6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2:P54"/>
  <sheetViews>
    <sheetView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31"/>
      <c r="G3" s="108" t="s">
        <v>53</v>
      </c>
      <c r="H3" s="108"/>
      <c r="I3" s="108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47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15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25">
        <v>150</v>
      </c>
      <c r="C16" s="9">
        <f>E12*B16</f>
        <v>21.90915</v>
      </c>
      <c r="D16" s="88" t="s">
        <v>13</v>
      </c>
      <c r="E16" s="88"/>
      <c r="F16" s="24"/>
      <c r="G16" s="25">
        <v>150</v>
      </c>
      <c r="H16" s="9">
        <f>J12*G16</f>
        <v>23.169149999999998</v>
      </c>
      <c r="I16" s="89" t="s">
        <v>13</v>
      </c>
      <c r="J16" s="90"/>
      <c r="K16" s="24"/>
      <c r="L16" s="23"/>
      <c r="M16" s="23"/>
      <c r="N16" s="23"/>
      <c r="O16" s="30"/>
    </row>
    <row r="17" spans="1:15">
      <c r="A17" s="30"/>
      <c r="B17" s="26"/>
      <c r="C17" s="9">
        <f>C15+(C15*5/100)</f>
        <v>21.470967000000002</v>
      </c>
      <c r="D17" s="88" t="s">
        <v>14</v>
      </c>
      <c r="E17" s="88"/>
      <c r="F17" s="24"/>
      <c r="G17" s="26"/>
      <c r="H17" s="9">
        <f>H15+(H15*5/100)</f>
        <v>22.705766999999998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C15+(C15*15/100)</f>
        <v>23.515821000000003</v>
      </c>
      <c r="D18" s="92" t="s">
        <v>15</v>
      </c>
      <c r="E18" s="92"/>
      <c r="F18" s="28"/>
      <c r="G18" s="27"/>
      <c r="H18" s="10">
        <f>H15+(H15*15/100)</f>
        <v>24.868220999999998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16</v>
      </c>
      <c r="E22" s="95"/>
      <c r="F22" s="95"/>
      <c r="G22" s="95"/>
      <c r="H22" s="95"/>
      <c r="I22" s="98" t="s">
        <v>43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99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1</v>
      </c>
      <c r="D24" s="54">
        <f>C18*C24</f>
        <v>23.515821000000003</v>
      </c>
      <c r="E24" s="54">
        <f>D24*7.59/1000</f>
        <v>0.17848508138999999</v>
      </c>
      <c r="F24" s="65">
        <v>15</v>
      </c>
      <c r="G24" s="39">
        <f>D24*F24/100</f>
        <v>3.5273731500000003</v>
      </c>
      <c r="H24" s="39">
        <f>D24-(G24+E24)</f>
        <v>19.809962768610003</v>
      </c>
      <c r="I24" s="59">
        <f t="shared" ref="I24:I34" si="0">H24</f>
        <v>19.809962768610003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H18*C30</f>
        <v>24.868220999999998</v>
      </c>
      <c r="E30" s="54">
        <f t="shared" si="2"/>
        <v>0.18874979739</v>
      </c>
      <c r="F30" s="65">
        <v>15</v>
      </c>
      <c r="G30" s="39">
        <f t="shared" si="3"/>
        <v>3.7302331499999997</v>
      </c>
      <c r="H30" s="39">
        <f t="shared" si="1"/>
        <v>20.949238052609999</v>
      </c>
      <c r="I30" s="59">
        <f t="shared" si="0"/>
        <v>20.949238052609999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61">
        <f>H18*C35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44</v>
      </c>
      <c r="G36" s="101"/>
      <c r="H36" s="102"/>
      <c r="I36" s="106">
        <f>SUM(I24:I35)</f>
        <v>40.759200821220006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49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48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5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P54"/>
  <sheetViews>
    <sheetView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31"/>
      <c r="G3" s="109" t="s">
        <v>54</v>
      </c>
      <c r="H3" s="109"/>
      <c r="I3" s="109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55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45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25">
        <v>150</v>
      </c>
      <c r="C16" s="9">
        <f>E12*B16</f>
        <v>21.90915</v>
      </c>
      <c r="D16" s="88" t="s">
        <v>13</v>
      </c>
      <c r="E16" s="88"/>
      <c r="F16" s="24"/>
      <c r="G16" s="25">
        <v>150</v>
      </c>
      <c r="H16" s="9">
        <f>J12*G16</f>
        <v>23.169149999999998</v>
      </c>
      <c r="I16" s="89" t="s">
        <v>13</v>
      </c>
      <c r="J16" s="90"/>
      <c r="K16" s="24"/>
      <c r="L16" s="23"/>
      <c r="M16" s="23"/>
      <c r="N16" s="23"/>
      <c r="O16" s="30"/>
    </row>
    <row r="17" spans="1:15">
      <c r="A17" s="30"/>
      <c r="B17" s="26"/>
      <c r="C17" s="9">
        <f>C15+(C15*7/100)</f>
        <v>21.8799378</v>
      </c>
      <c r="D17" s="88" t="s">
        <v>14</v>
      </c>
      <c r="E17" s="88"/>
      <c r="F17" s="24"/>
      <c r="G17" s="26"/>
      <c r="H17" s="9">
        <f>H15+(H15*7/100)</f>
        <v>23.138257799999998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C15+(C15*20/100)</f>
        <v>24.538248000000003</v>
      </c>
      <c r="D18" s="92" t="s">
        <v>15</v>
      </c>
      <c r="E18" s="92"/>
      <c r="F18" s="28"/>
      <c r="G18" s="27"/>
      <c r="H18" s="10">
        <f>H15+(H15*20/100)</f>
        <v>25.949448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16</v>
      </c>
      <c r="E22" s="95"/>
      <c r="F22" s="95"/>
      <c r="G22" s="95"/>
      <c r="H22" s="95"/>
      <c r="I22" s="98" t="s">
        <v>43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99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1</v>
      </c>
      <c r="D24" s="54">
        <f>C16*C24</f>
        <v>21.90915</v>
      </c>
      <c r="E24" s="54">
        <v>0</v>
      </c>
      <c r="F24" s="65">
        <v>15</v>
      </c>
      <c r="G24" s="39">
        <v>0</v>
      </c>
      <c r="H24" s="39">
        <f>D24-(G24+E24)</f>
        <v>21.90915</v>
      </c>
      <c r="I24" s="59">
        <f t="shared" ref="I24:I34" si="0">H24</f>
        <v>21.90915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H16*C30</f>
        <v>23.169149999999998</v>
      </c>
      <c r="E30" s="54">
        <f t="shared" si="2"/>
        <v>0.17585384849999999</v>
      </c>
      <c r="F30" s="65">
        <v>15</v>
      </c>
      <c r="G30" s="39">
        <f t="shared" si="3"/>
        <v>3.4753724999999998</v>
      </c>
      <c r="H30" s="39">
        <f t="shared" si="1"/>
        <v>19.517923651499999</v>
      </c>
      <c r="I30" s="59">
        <f t="shared" si="0"/>
        <v>19.517923651499999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61">
        <f>H16*C35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44</v>
      </c>
      <c r="G36" s="101"/>
      <c r="H36" s="102"/>
      <c r="I36" s="106">
        <f>SUM(I24:I35)</f>
        <v>41.427073651499995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56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57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58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4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P54"/>
  <sheetViews>
    <sheetView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108" t="s">
        <v>59</v>
      </c>
      <c r="G3" s="108"/>
      <c r="H3" s="108"/>
      <c r="I3" s="108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47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45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71">
        <v>140</v>
      </c>
      <c r="C16" s="9">
        <f>(E12*B16)+(E12*B16)*25/100</f>
        <v>25.560675000000003</v>
      </c>
      <c r="D16" s="88" t="s">
        <v>60</v>
      </c>
      <c r="E16" s="88"/>
      <c r="F16" s="24"/>
      <c r="G16" s="71">
        <v>140</v>
      </c>
      <c r="H16" s="9">
        <f>(J12*G16)+(J12*G16)*25/100</f>
        <v>27.030675000000002</v>
      </c>
      <c r="I16" s="88" t="s">
        <v>60</v>
      </c>
      <c r="J16" s="88"/>
      <c r="K16" s="24"/>
      <c r="L16" s="23"/>
      <c r="M16" s="23"/>
      <c r="N16" s="23"/>
      <c r="O16" s="30"/>
    </row>
    <row r="17" spans="1:15">
      <c r="A17" s="30"/>
      <c r="B17" s="26"/>
      <c r="C17" s="9">
        <f>C15+(C15*7/100)</f>
        <v>21.8799378</v>
      </c>
      <c r="D17" s="88" t="s">
        <v>14</v>
      </c>
      <c r="E17" s="88"/>
      <c r="F17" s="24"/>
      <c r="G17" s="26"/>
      <c r="H17" s="9">
        <f>H15+(H15*7/100)</f>
        <v>23.138257799999998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C15+(C15*20/100)</f>
        <v>24.538248000000003</v>
      </c>
      <c r="D18" s="92" t="s">
        <v>15</v>
      </c>
      <c r="E18" s="92"/>
      <c r="F18" s="28"/>
      <c r="G18" s="27"/>
      <c r="H18" s="10">
        <f>H15+(H15*20/100)</f>
        <v>25.949448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61</v>
      </c>
      <c r="E22" s="95"/>
      <c r="F22" s="95"/>
      <c r="G22" s="95"/>
      <c r="H22" s="95"/>
      <c r="I22" s="110" t="s">
        <v>62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111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1</v>
      </c>
      <c r="D24" s="54">
        <f>C16*C24</f>
        <v>25.560675000000003</v>
      </c>
      <c r="E24" s="54">
        <f>D24*7.59/1000</f>
        <v>0.19400552325000001</v>
      </c>
      <c r="F24" s="65">
        <v>15</v>
      </c>
      <c r="G24" s="39">
        <f>D24*F24/100</f>
        <v>3.8341012500000007</v>
      </c>
      <c r="H24" s="39">
        <f>D24-(G24+E24)</f>
        <v>21.532568226750001</v>
      </c>
      <c r="I24" s="59">
        <f t="shared" ref="I24:I34" si="0">H24</f>
        <v>21.532568226750001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H16*C30</f>
        <v>27.030675000000002</v>
      </c>
      <c r="E30" s="54">
        <f t="shared" si="2"/>
        <v>0.20516282325000001</v>
      </c>
      <c r="F30" s="65">
        <v>15</v>
      </c>
      <c r="G30" s="39">
        <f t="shared" si="3"/>
        <v>4.054601250000001</v>
      </c>
      <c r="H30" s="39">
        <f t="shared" si="1"/>
        <v>22.770910926750002</v>
      </c>
      <c r="I30" s="59">
        <f t="shared" si="0"/>
        <v>22.770910926750002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72">
        <f>H16*C35</f>
        <v>0</v>
      </c>
      <c r="E35" s="72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63</v>
      </c>
      <c r="G36" s="101"/>
      <c r="H36" s="102"/>
      <c r="I36" s="106">
        <f>SUM(I24:I35)</f>
        <v>44.303479153500007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64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65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3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2:P54"/>
  <sheetViews>
    <sheetView tabSelected="1"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108" t="s">
        <v>66</v>
      </c>
      <c r="G3" s="108"/>
      <c r="H3" s="108"/>
      <c r="I3" s="108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47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45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150</v>
      </c>
      <c r="C15" s="9">
        <f>E12*B15</f>
        <v>21.90915</v>
      </c>
      <c r="D15" s="88" t="s">
        <v>67</v>
      </c>
      <c r="E15" s="88"/>
      <c r="F15" s="24"/>
      <c r="G15" s="25">
        <v>150</v>
      </c>
      <c r="H15" s="9">
        <f>J12*G15</f>
        <v>23.169149999999998</v>
      </c>
      <c r="I15" s="88" t="s">
        <v>67</v>
      </c>
      <c r="J15" s="88"/>
      <c r="K15" s="24"/>
      <c r="L15" s="23"/>
      <c r="M15" s="23"/>
      <c r="N15" s="23"/>
      <c r="O15" s="30"/>
    </row>
    <row r="16" spans="1:15">
      <c r="A16" s="30"/>
      <c r="B16" s="71">
        <v>150</v>
      </c>
      <c r="C16" s="9">
        <f>(E12*B16)+(E12*B16)*25/100</f>
        <v>27.3864375</v>
      </c>
      <c r="D16" s="88" t="s">
        <v>68</v>
      </c>
      <c r="E16" s="88"/>
      <c r="F16" s="24"/>
      <c r="G16" s="71">
        <v>150</v>
      </c>
      <c r="H16" s="9">
        <f>(J12*G16)+(J12*G16)*25/100</f>
        <v>28.961437499999999</v>
      </c>
      <c r="I16" s="88" t="s">
        <v>68</v>
      </c>
      <c r="J16" s="88"/>
      <c r="K16" s="24"/>
      <c r="L16" s="23"/>
      <c r="M16" s="23"/>
      <c r="N16" s="23"/>
      <c r="O16" s="30"/>
    </row>
    <row r="17" spans="1:15">
      <c r="A17" s="30"/>
      <c r="B17" s="26"/>
      <c r="C17" s="9">
        <f>C15+(C15*7/100)</f>
        <v>23.442790500000001</v>
      </c>
      <c r="D17" s="88" t="s">
        <v>14</v>
      </c>
      <c r="E17" s="88"/>
      <c r="F17" s="24"/>
      <c r="G17" s="26"/>
      <c r="H17" s="9">
        <f>H15+(H15*7/100)</f>
        <v>24.790990499999999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C15+(C15*20/100)</f>
        <v>26.290980000000001</v>
      </c>
      <c r="D18" s="92" t="s">
        <v>15</v>
      </c>
      <c r="E18" s="92"/>
      <c r="F18" s="28"/>
      <c r="G18" s="27"/>
      <c r="H18" s="10">
        <f>H15+(H15*20/100)</f>
        <v>27.802979999999998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61</v>
      </c>
      <c r="E22" s="95"/>
      <c r="F22" s="95"/>
      <c r="G22" s="95"/>
      <c r="H22" s="95"/>
      <c r="I22" s="110" t="s">
        <v>62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111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1</v>
      </c>
      <c r="D24" s="54">
        <f>C16*C24</f>
        <v>27.3864375</v>
      </c>
      <c r="E24" s="54">
        <f>D24*7.59/1000</f>
        <v>0.20786306062500001</v>
      </c>
      <c r="F24" s="65">
        <v>15</v>
      </c>
      <c r="G24" s="39">
        <f>D24*F24/100</f>
        <v>4.1079656250000003</v>
      </c>
      <c r="H24" s="39">
        <f>D24-(G24+E24)</f>
        <v>23.070608814374999</v>
      </c>
      <c r="I24" s="59">
        <f t="shared" ref="I24:I34" si="0">H24</f>
        <v>23.070608814374999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H16*C30</f>
        <v>28.961437499999999</v>
      </c>
      <c r="E30" s="54">
        <f t="shared" si="2"/>
        <v>0.21981731062499998</v>
      </c>
      <c r="F30" s="65">
        <v>15</v>
      </c>
      <c r="G30" s="39">
        <f t="shared" si="3"/>
        <v>4.3442156250000004</v>
      </c>
      <c r="H30" s="39">
        <f t="shared" si="1"/>
        <v>24.397404564374998</v>
      </c>
      <c r="I30" s="59">
        <f t="shared" si="0"/>
        <v>24.397404564374998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72">
        <f>H16*C35</f>
        <v>0</v>
      </c>
      <c r="E35" s="72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63</v>
      </c>
      <c r="G36" s="101"/>
      <c r="H36" s="102"/>
      <c r="I36" s="106">
        <f>SUM(I24:I35)</f>
        <v>47.468013378750001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64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65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2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2:P54"/>
  <sheetViews>
    <sheetView workbookViewId="0">
      <selection activeCell="E6" sqref="E6:I6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31"/>
      <c r="G3" s="108" t="s">
        <v>69</v>
      </c>
      <c r="H3" s="108"/>
      <c r="I3" s="108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57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45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25">
        <v>150</v>
      </c>
      <c r="C16" s="9">
        <f>E12*B16</f>
        <v>21.90915</v>
      </c>
      <c r="D16" s="88" t="s">
        <v>13</v>
      </c>
      <c r="E16" s="88"/>
      <c r="F16" s="24"/>
      <c r="G16" s="25">
        <v>150</v>
      </c>
      <c r="H16" s="9">
        <f>J12*G16</f>
        <v>23.169149999999998</v>
      </c>
      <c r="I16" s="89" t="s">
        <v>13</v>
      </c>
      <c r="J16" s="90"/>
      <c r="K16" s="24"/>
      <c r="L16" s="23"/>
      <c r="M16" s="23"/>
      <c r="N16" s="23"/>
      <c r="O16" s="30"/>
    </row>
    <row r="17" spans="1:15">
      <c r="A17" s="30"/>
      <c r="B17" s="26"/>
      <c r="C17" s="9">
        <f>C15+(C15*7/100)</f>
        <v>21.8799378</v>
      </c>
      <c r="D17" s="88" t="s">
        <v>14</v>
      </c>
      <c r="E17" s="88"/>
      <c r="F17" s="24"/>
      <c r="G17" s="26"/>
      <c r="H17" s="9">
        <f>H15+(H15*7/100)</f>
        <v>23.138257799999998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C15+(C15*20/100)</f>
        <v>24.538248000000003</v>
      </c>
      <c r="D18" s="92" t="s">
        <v>15</v>
      </c>
      <c r="E18" s="92"/>
      <c r="F18" s="28"/>
      <c r="G18" s="27"/>
      <c r="H18" s="10">
        <f>H15+(H15*20/100)</f>
        <v>25.949448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16</v>
      </c>
      <c r="E22" s="95"/>
      <c r="F22" s="95"/>
      <c r="G22" s="95"/>
      <c r="H22" s="95"/>
      <c r="I22" s="98" t="s">
        <v>43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99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0</v>
      </c>
      <c r="D24" s="54">
        <f>C15*C24</f>
        <v>0</v>
      </c>
      <c r="E24" s="54">
        <f>D24*7.59/1000</f>
        <v>0</v>
      </c>
      <c r="F24" s="65">
        <v>15</v>
      </c>
      <c r="G24" s="54">
        <f>D24*F24/100</f>
        <v>0</v>
      </c>
      <c r="H24" s="39">
        <f t="shared" ref="H24:H35" si="0">(D24-(G24+E24))*2</f>
        <v>0</v>
      </c>
      <c r="I24" s="59">
        <f t="shared" ref="I24:I34" si="1">H24</f>
        <v>0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C15*C25</f>
        <v>0</v>
      </c>
      <c r="E25" s="54">
        <f>D25*7.59/1000</f>
        <v>0</v>
      </c>
      <c r="F25" s="65">
        <v>15</v>
      </c>
      <c r="G25" s="54">
        <f>D25*F25/100</f>
        <v>0</v>
      </c>
      <c r="H25" s="39">
        <f t="shared" si="0"/>
        <v>0</v>
      </c>
      <c r="I25" s="59">
        <f t="shared" si="1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1</v>
      </c>
      <c r="D26" s="54">
        <f>C15*C26</f>
        <v>20.448540000000001</v>
      </c>
      <c r="E26" s="54">
        <f t="shared" ref="E26:E35" si="2">D26*7.59/1000</f>
        <v>0.1552044186</v>
      </c>
      <c r="F26" s="65">
        <v>15</v>
      </c>
      <c r="G26" s="54">
        <f t="shared" ref="G26:G35" si="3">D26*F26/100</f>
        <v>3.0672810000000004</v>
      </c>
      <c r="H26" s="39">
        <f>(D26-(G26+E26))*2</f>
        <v>34.452109162799999</v>
      </c>
      <c r="I26" s="59">
        <f t="shared" si="1"/>
        <v>34.452109162799999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C15*C27</f>
        <v>0</v>
      </c>
      <c r="E27" s="54">
        <f t="shared" si="2"/>
        <v>0</v>
      </c>
      <c r="F27" s="65">
        <v>15</v>
      </c>
      <c r="G27" s="54">
        <f t="shared" si="3"/>
        <v>0</v>
      </c>
      <c r="H27" s="39">
        <f t="shared" si="0"/>
        <v>0</v>
      </c>
      <c r="I27" s="59">
        <f t="shared" si="1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C15*C28</f>
        <v>0</v>
      </c>
      <c r="E28" s="54">
        <f t="shared" si="2"/>
        <v>0</v>
      </c>
      <c r="F28" s="65">
        <v>15</v>
      </c>
      <c r="G28" s="54">
        <f t="shared" si="3"/>
        <v>0</v>
      </c>
      <c r="H28" s="39">
        <f t="shared" si="0"/>
        <v>0</v>
      </c>
      <c r="I28" s="59">
        <f t="shared" si="1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C15*C29</f>
        <v>0</v>
      </c>
      <c r="E29" s="54">
        <f t="shared" si="2"/>
        <v>0</v>
      </c>
      <c r="F29" s="65">
        <v>15</v>
      </c>
      <c r="G29" s="54">
        <f t="shared" si="3"/>
        <v>0</v>
      </c>
      <c r="H29" s="39">
        <f t="shared" si="0"/>
        <v>0</v>
      </c>
      <c r="I29" s="59">
        <f t="shared" si="1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H15*C30</f>
        <v>21.62454</v>
      </c>
      <c r="E30" s="54">
        <f t="shared" si="2"/>
        <v>0.1641302586</v>
      </c>
      <c r="F30" s="65">
        <v>15</v>
      </c>
      <c r="G30" s="54">
        <f t="shared" si="3"/>
        <v>3.2436809999999996</v>
      </c>
      <c r="H30" s="39">
        <f t="shared" si="0"/>
        <v>36.433457482800002</v>
      </c>
      <c r="I30" s="59">
        <f t="shared" si="1"/>
        <v>36.433457482800002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H15*C31</f>
        <v>0</v>
      </c>
      <c r="E31" s="54">
        <f t="shared" si="2"/>
        <v>0</v>
      </c>
      <c r="F31" s="65">
        <v>15</v>
      </c>
      <c r="G31" s="54">
        <f t="shared" si="3"/>
        <v>0</v>
      </c>
      <c r="H31" s="39">
        <f t="shared" si="0"/>
        <v>0</v>
      </c>
      <c r="I31" s="59">
        <f t="shared" si="1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H15*C32</f>
        <v>0</v>
      </c>
      <c r="E32" s="54">
        <f t="shared" si="2"/>
        <v>0</v>
      </c>
      <c r="F32" s="65">
        <v>15</v>
      </c>
      <c r="G32" s="54">
        <f t="shared" si="3"/>
        <v>0</v>
      </c>
      <c r="H32" s="39">
        <f t="shared" si="0"/>
        <v>0</v>
      </c>
      <c r="I32" s="59">
        <f t="shared" si="1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H15*C33</f>
        <v>0</v>
      </c>
      <c r="E33" s="54">
        <f t="shared" si="2"/>
        <v>0</v>
      </c>
      <c r="F33" s="65">
        <v>15</v>
      </c>
      <c r="G33" s="54">
        <f t="shared" si="3"/>
        <v>0</v>
      </c>
      <c r="H33" s="39">
        <f t="shared" si="0"/>
        <v>0</v>
      </c>
      <c r="I33" s="59">
        <f t="shared" si="1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H15*C34</f>
        <v>0</v>
      </c>
      <c r="E34" s="54">
        <f t="shared" si="2"/>
        <v>0</v>
      </c>
      <c r="F34" s="65">
        <v>15</v>
      </c>
      <c r="G34" s="54">
        <f t="shared" si="3"/>
        <v>0</v>
      </c>
      <c r="H34" s="39">
        <f t="shared" si="0"/>
        <v>0</v>
      </c>
      <c r="I34" s="59">
        <f t="shared" si="1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72">
        <f>H15*C35</f>
        <v>0</v>
      </c>
      <c r="E35" s="72">
        <f t="shared" si="2"/>
        <v>0</v>
      </c>
      <c r="F35" s="66">
        <v>20</v>
      </c>
      <c r="G35" s="72">
        <f t="shared" si="3"/>
        <v>0</v>
      </c>
      <c r="H35" s="39">
        <f t="shared" si="0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44</v>
      </c>
      <c r="G36" s="101"/>
      <c r="H36" s="102"/>
      <c r="I36" s="106">
        <f>SUM(I24:I35)</f>
        <v>70.885566645599994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70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71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2:P54"/>
  <sheetViews>
    <sheetView workbookViewId="0">
      <selection activeCell="Q21" sqref="Q21"/>
    </sheetView>
  </sheetViews>
  <sheetFormatPr defaultRowHeight="15"/>
  <cols>
    <col min="1" max="1" width="3.28515625" style="29" customWidth="1"/>
    <col min="2" max="2" width="7.7109375" style="29" customWidth="1"/>
    <col min="3" max="3" width="7.5703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30"/>
      <c r="B3" s="31"/>
      <c r="C3" s="31"/>
      <c r="D3" s="31"/>
      <c r="E3" s="31"/>
      <c r="F3" s="31"/>
      <c r="G3" s="108" t="s">
        <v>72</v>
      </c>
      <c r="H3" s="108"/>
      <c r="I3" s="108"/>
      <c r="J3" s="31"/>
      <c r="K3" s="31"/>
      <c r="L3" s="31"/>
      <c r="M3" s="31"/>
      <c r="N3" s="31"/>
      <c r="O3" s="30"/>
    </row>
    <row r="4" spans="1:15">
      <c r="A4" s="30"/>
      <c r="B4" s="19"/>
      <c r="C4" s="73" t="s">
        <v>1</v>
      </c>
      <c r="D4" s="73"/>
      <c r="E4" s="73"/>
      <c r="F4" s="73"/>
      <c r="G4" s="73"/>
      <c r="H4" s="32"/>
      <c r="I4" s="33"/>
      <c r="J4" s="33"/>
      <c r="K4" s="33"/>
      <c r="L4" s="33"/>
      <c r="M4" s="33"/>
      <c r="N4" s="33"/>
      <c r="O4" s="30"/>
    </row>
    <row r="5" spans="1:15">
      <c r="A5" s="30"/>
      <c r="B5" s="17"/>
      <c r="C5" s="73"/>
      <c r="D5" s="73"/>
      <c r="E5" s="73"/>
      <c r="F5" s="73"/>
      <c r="G5" s="73"/>
      <c r="H5" s="32"/>
      <c r="I5" s="33"/>
      <c r="J5" s="34"/>
      <c r="K5" s="34"/>
      <c r="L5" s="34"/>
      <c r="M5" s="30"/>
      <c r="N5" s="30"/>
      <c r="O5" s="30"/>
    </row>
    <row r="6" spans="1:15">
      <c r="A6" s="30"/>
      <c r="B6" s="17"/>
      <c r="C6" s="4" t="s">
        <v>2</v>
      </c>
      <c r="D6" s="4"/>
      <c r="E6" s="74" t="s">
        <v>74</v>
      </c>
      <c r="F6" s="74"/>
      <c r="G6" s="74"/>
      <c r="H6" s="74"/>
      <c r="I6" s="74"/>
      <c r="J6" s="34"/>
      <c r="K6" s="34"/>
      <c r="L6" s="34"/>
      <c r="M6" s="30"/>
      <c r="N6" s="30"/>
      <c r="O6" s="30"/>
    </row>
    <row r="7" spans="1:15">
      <c r="A7" s="30"/>
      <c r="B7" s="17"/>
      <c r="C7" s="75" t="s">
        <v>3</v>
      </c>
      <c r="D7" s="75"/>
      <c r="E7" s="74">
        <v>1111111</v>
      </c>
      <c r="F7" s="74"/>
      <c r="G7" s="74"/>
      <c r="H7" s="3"/>
      <c r="I7" s="46"/>
      <c r="J7" s="34"/>
      <c r="K7" s="34"/>
      <c r="L7" s="34"/>
      <c r="M7" s="30"/>
      <c r="N7" s="30"/>
      <c r="O7" s="30"/>
    </row>
    <row r="8" spans="1:15">
      <c r="A8" s="30"/>
      <c r="B8" s="17"/>
      <c r="C8" s="75" t="s">
        <v>4</v>
      </c>
      <c r="D8" s="75"/>
      <c r="E8" s="74" t="s">
        <v>57</v>
      </c>
      <c r="F8" s="74"/>
      <c r="G8" s="74"/>
      <c r="H8" s="3"/>
      <c r="I8" s="2"/>
      <c r="J8" s="34"/>
      <c r="K8" s="34"/>
      <c r="L8" s="34"/>
      <c r="M8" s="30"/>
      <c r="N8" s="30"/>
      <c r="O8" s="30"/>
    </row>
    <row r="9" spans="1:15">
      <c r="A9" s="30"/>
      <c r="B9" s="5" t="s">
        <v>5</v>
      </c>
      <c r="C9" s="5"/>
      <c r="D9" s="5"/>
      <c r="E9" s="74" t="s">
        <v>46</v>
      </c>
      <c r="F9" s="74"/>
      <c r="G9" s="70"/>
      <c r="H9" s="3"/>
      <c r="I9" s="6"/>
      <c r="J9" s="19"/>
      <c r="K9" s="19"/>
      <c r="L9" s="19"/>
      <c r="M9" s="19"/>
      <c r="N9" s="19"/>
      <c r="O9" s="30"/>
    </row>
    <row r="10" spans="1:15">
      <c r="A10" s="30"/>
      <c r="B10" s="17"/>
      <c r="C10" s="75" t="s">
        <v>7</v>
      </c>
      <c r="D10" s="75"/>
      <c r="E10" s="76" t="s">
        <v>45</v>
      </c>
      <c r="F10" s="76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>
      <c r="A11" s="43"/>
      <c r="B11" s="77" t="s">
        <v>8</v>
      </c>
      <c r="C11" s="78"/>
      <c r="D11" s="78"/>
      <c r="E11" s="79">
        <v>2020</v>
      </c>
      <c r="F11" s="79"/>
      <c r="G11" s="44"/>
      <c r="H11" s="44"/>
      <c r="I11" s="44"/>
      <c r="J11" s="35"/>
      <c r="K11" s="35"/>
      <c r="L11" s="35"/>
      <c r="M11" s="30"/>
    </row>
    <row r="12" spans="1:15">
      <c r="A12" s="43"/>
      <c r="B12" s="82" t="s">
        <v>50</v>
      </c>
      <c r="C12" s="91"/>
      <c r="D12" s="91"/>
      <c r="E12" s="84">
        <v>0.146061</v>
      </c>
      <c r="F12" s="85"/>
      <c r="G12" s="82" t="s">
        <v>51</v>
      </c>
      <c r="H12" s="83"/>
      <c r="I12" s="83"/>
      <c r="J12" s="84">
        <v>0.15446099999999999</v>
      </c>
      <c r="K12" s="85"/>
      <c r="L12" s="23"/>
      <c r="M12" s="36"/>
      <c r="N12" s="36"/>
      <c r="O12" s="30"/>
    </row>
    <row r="13" spans="1:1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>
      <c r="A14" s="30"/>
      <c r="B14" s="7" t="s">
        <v>9</v>
      </c>
      <c r="C14" s="8" t="s">
        <v>10</v>
      </c>
      <c r="D14" s="86" t="s">
        <v>11</v>
      </c>
      <c r="E14" s="87"/>
      <c r="F14" s="24"/>
      <c r="G14" s="7" t="s">
        <v>9</v>
      </c>
      <c r="H14" s="8" t="s">
        <v>10</v>
      </c>
      <c r="I14" s="67" t="s">
        <v>11</v>
      </c>
      <c r="J14" s="68"/>
      <c r="K14" s="24"/>
      <c r="L14" s="23"/>
      <c r="M14" s="23"/>
      <c r="N14" s="23"/>
      <c r="O14" s="30"/>
    </row>
    <row r="15" spans="1:15">
      <c r="A15" s="30"/>
      <c r="B15" s="25">
        <v>140</v>
      </c>
      <c r="C15" s="9">
        <f>E12*B15</f>
        <v>20.448540000000001</v>
      </c>
      <c r="D15" s="88" t="s">
        <v>12</v>
      </c>
      <c r="E15" s="88"/>
      <c r="F15" s="24"/>
      <c r="G15" s="25">
        <v>140</v>
      </c>
      <c r="H15" s="9">
        <f>J12*G15</f>
        <v>21.62454</v>
      </c>
      <c r="I15" s="89" t="s">
        <v>12</v>
      </c>
      <c r="J15" s="90"/>
      <c r="K15" s="24"/>
      <c r="L15" s="23"/>
      <c r="M15" s="23"/>
      <c r="N15" s="23"/>
      <c r="O15" s="30"/>
    </row>
    <row r="16" spans="1:15">
      <c r="A16" s="30"/>
      <c r="B16" s="25">
        <v>150</v>
      </c>
      <c r="C16" s="9">
        <f>E12*B16</f>
        <v>21.90915</v>
      </c>
      <c r="D16" s="88" t="s">
        <v>13</v>
      </c>
      <c r="E16" s="88"/>
      <c r="F16" s="24"/>
      <c r="G16" s="25">
        <v>150</v>
      </c>
      <c r="H16" s="9">
        <f>J12*G16</f>
        <v>23.169149999999998</v>
      </c>
      <c r="I16" s="89" t="s">
        <v>13</v>
      </c>
      <c r="J16" s="90"/>
      <c r="K16" s="24"/>
      <c r="L16" s="23"/>
      <c r="M16" s="23"/>
      <c r="N16" s="23"/>
      <c r="O16" s="30"/>
    </row>
    <row r="17" spans="1:15">
      <c r="A17" s="30"/>
      <c r="B17" s="26"/>
      <c r="C17" s="9">
        <f>C15+(C15*7/100)</f>
        <v>21.8799378</v>
      </c>
      <c r="D17" s="88" t="s">
        <v>14</v>
      </c>
      <c r="E17" s="88"/>
      <c r="F17" s="24"/>
      <c r="G17" s="26"/>
      <c r="H17" s="9">
        <f>H15+(H15*7/100)</f>
        <v>23.138257799999998</v>
      </c>
      <c r="I17" s="69" t="s">
        <v>14</v>
      </c>
      <c r="J17" s="69"/>
      <c r="K17" s="24"/>
      <c r="L17" s="23"/>
      <c r="M17" s="23"/>
      <c r="N17" s="45"/>
      <c r="O17" s="30"/>
    </row>
    <row r="18" spans="1:15" ht="15.75" thickBot="1">
      <c r="A18" s="30"/>
      <c r="B18" s="27"/>
      <c r="C18" s="10">
        <f>C15+(C15*20/100)</f>
        <v>24.538248000000003</v>
      </c>
      <c r="D18" s="92" t="s">
        <v>15</v>
      </c>
      <c r="E18" s="92"/>
      <c r="F18" s="28"/>
      <c r="G18" s="27"/>
      <c r="H18" s="10">
        <f>H15+(H15*20/100)</f>
        <v>25.949448</v>
      </c>
      <c r="I18" s="93" t="s">
        <v>15</v>
      </c>
      <c r="J18" s="94"/>
      <c r="K18" s="28"/>
      <c r="L18" s="23"/>
      <c r="M18" s="23"/>
      <c r="N18" s="23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55"/>
      <c r="C22" s="56"/>
      <c r="D22" s="95" t="s">
        <v>16</v>
      </c>
      <c r="E22" s="95"/>
      <c r="F22" s="95"/>
      <c r="G22" s="95"/>
      <c r="H22" s="95"/>
      <c r="I22" s="98" t="s">
        <v>43</v>
      </c>
      <c r="J22" s="48"/>
      <c r="K22" s="48"/>
      <c r="L22" s="48"/>
      <c r="M22" s="48"/>
      <c r="N22" s="81"/>
      <c r="O22" s="30"/>
    </row>
    <row r="23" spans="1:15" ht="22.5">
      <c r="A23" s="30"/>
      <c r="B23" s="57">
        <v>2020</v>
      </c>
      <c r="C23" s="53" t="s">
        <v>17</v>
      </c>
      <c r="D23" s="52" t="s">
        <v>18</v>
      </c>
      <c r="E23" s="52" t="s">
        <v>19</v>
      </c>
      <c r="F23" s="52" t="s">
        <v>20</v>
      </c>
      <c r="G23" s="52" t="s">
        <v>21</v>
      </c>
      <c r="H23" s="52" t="s">
        <v>22</v>
      </c>
      <c r="I23" s="99"/>
      <c r="J23" s="38"/>
      <c r="K23" s="38"/>
      <c r="L23" s="38"/>
      <c r="M23" s="38"/>
      <c r="N23" s="81"/>
      <c r="O23" s="30"/>
    </row>
    <row r="24" spans="1:15">
      <c r="A24" s="30"/>
      <c r="B24" s="58" t="s">
        <v>23</v>
      </c>
      <c r="C24" s="63">
        <v>0</v>
      </c>
      <c r="D24" s="54">
        <f>C16*C24</f>
        <v>0</v>
      </c>
      <c r="E24" s="54">
        <f>D24*7.59/1000</f>
        <v>0</v>
      </c>
      <c r="F24" s="65">
        <v>15</v>
      </c>
      <c r="G24" s="54">
        <f>D24*F24/100</f>
        <v>0</v>
      </c>
      <c r="H24" s="39">
        <f t="shared" ref="H24:H35" si="0">(D24-(G24+E24))*2</f>
        <v>0</v>
      </c>
      <c r="I24" s="59">
        <f t="shared" ref="I24:I34" si="1">H24</f>
        <v>0</v>
      </c>
      <c r="J24" s="49"/>
      <c r="K24" s="50"/>
      <c r="L24" s="49"/>
      <c r="M24" s="49"/>
      <c r="N24" s="49"/>
      <c r="O24" s="30"/>
    </row>
    <row r="25" spans="1:15">
      <c r="A25" s="30"/>
      <c r="B25" s="58" t="s">
        <v>24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54">
        <f>D25*F25/100</f>
        <v>0</v>
      </c>
      <c r="H25" s="39">
        <f t="shared" si="0"/>
        <v>0</v>
      </c>
      <c r="I25" s="59">
        <f t="shared" si="1"/>
        <v>0</v>
      </c>
      <c r="J25" s="49"/>
      <c r="K25" s="50"/>
      <c r="L25" s="49"/>
      <c r="M25" s="49"/>
      <c r="N25" s="49"/>
      <c r="O25" s="30"/>
    </row>
    <row r="26" spans="1:15">
      <c r="A26" s="30"/>
      <c r="B26" s="58" t="s">
        <v>25</v>
      </c>
      <c r="C26" s="63">
        <v>1</v>
      </c>
      <c r="D26" s="54">
        <f>C16*C26</f>
        <v>21.90915</v>
      </c>
      <c r="E26" s="54">
        <f t="shared" ref="E26:E35" si="2">D26*7.59/1000</f>
        <v>0.16629044849999999</v>
      </c>
      <c r="F26" s="65">
        <v>15</v>
      </c>
      <c r="G26" s="54">
        <f t="shared" ref="G26:G35" si="3">D26*F26/100</f>
        <v>3.2863725000000001</v>
      </c>
      <c r="H26" s="39">
        <f>(D26-(G26+E26))*2</f>
        <v>36.912974103000003</v>
      </c>
      <c r="I26" s="59">
        <f t="shared" si="1"/>
        <v>36.912974103000003</v>
      </c>
      <c r="J26" s="49"/>
      <c r="K26" s="50"/>
      <c r="L26" s="49"/>
      <c r="M26" s="49"/>
      <c r="N26" s="49"/>
      <c r="O26" s="30"/>
    </row>
    <row r="27" spans="1:15">
      <c r="A27" s="30"/>
      <c r="B27" s="58" t="s">
        <v>26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54">
        <f t="shared" si="3"/>
        <v>0</v>
      </c>
      <c r="H27" s="39">
        <f t="shared" si="0"/>
        <v>0</v>
      </c>
      <c r="I27" s="59">
        <f t="shared" si="1"/>
        <v>0</v>
      </c>
      <c r="J27" s="49"/>
      <c r="K27" s="50"/>
      <c r="L27" s="49"/>
      <c r="M27" s="49"/>
      <c r="N27" s="49"/>
      <c r="O27" s="30"/>
    </row>
    <row r="28" spans="1:15">
      <c r="A28" s="30"/>
      <c r="B28" s="58" t="s">
        <v>27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54">
        <f t="shared" si="3"/>
        <v>0</v>
      </c>
      <c r="H28" s="39">
        <f t="shared" si="0"/>
        <v>0</v>
      </c>
      <c r="I28" s="59">
        <f t="shared" si="1"/>
        <v>0</v>
      </c>
      <c r="J28" s="49"/>
      <c r="K28" s="50"/>
      <c r="L28" s="49"/>
      <c r="M28" s="49"/>
      <c r="N28" s="49"/>
      <c r="O28" s="30"/>
    </row>
    <row r="29" spans="1:15">
      <c r="A29" s="30"/>
      <c r="B29" s="58" t="s">
        <v>28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54">
        <f t="shared" si="3"/>
        <v>0</v>
      </c>
      <c r="H29" s="39">
        <f t="shared" si="0"/>
        <v>0</v>
      </c>
      <c r="I29" s="59">
        <f t="shared" si="1"/>
        <v>0</v>
      </c>
      <c r="J29" s="49"/>
      <c r="K29" s="50"/>
      <c r="L29" s="49"/>
      <c r="M29" s="49"/>
      <c r="N29" s="49"/>
      <c r="O29" s="30"/>
    </row>
    <row r="30" spans="1:15">
      <c r="A30" s="30"/>
      <c r="B30" s="58" t="s">
        <v>29</v>
      </c>
      <c r="C30" s="63">
        <v>1</v>
      </c>
      <c r="D30" s="54">
        <f>H16*C30</f>
        <v>23.169149999999998</v>
      </c>
      <c r="E30" s="54">
        <f t="shared" si="2"/>
        <v>0.17585384849999999</v>
      </c>
      <c r="F30" s="65">
        <v>15</v>
      </c>
      <c r="G30" s="54">
        <f t="shared" si="3"/>
        <v>3.4753724999999998</v>
      </c>
      <c r="H30" s="39">
        <f t="shared" si="0"/>
        <v>39.035847302999997</v>
      </c>
      <c r="I30" s="59">
        <f t="shared" si="1"/>
        <v>39.035847302999997</v>
      </c>
      <c r="J30" s="49"/>
      <c r="K30" s="50"/>
      <c r="L30" s="49"/>
      <c r="M30" s="49"/>
      <c r="N30" s="49"/>
      <c r="O30" s="30"/>
    </row>
    <row r="31" spans="1:15">
      <c r="A31" s="30"/>
      <c r="B31" s="58" t="s">
        <v>30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54">
        <f t="shared" si="3"/>
        <v>0</v>
      </c>
      <c r="H31" s="39">
        <f t="shared" si="0"/>
        <v>0</v>
      </c>
      <c r="I31" s="59">
        <f t="shared" si="1"/>
        <v>0</v>
      </c>
      <c r="J31" s="49"/>
      <c r="K31" s="50"/>
      <c r="L31" s="49"/>
      <c r="M31" s="49"/>
      <c r="N31" s="49"/>
      <c r="O31" s="30"/>
    </row>
    <row r="32" spans="1:15">
      <c r="A32" s="30"/>
      <c r="B32" s="58" t="s">
        <v>31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54">
        <f t="shared" si="3"/>
        <v>0</v>
      </c>
      <c r="H32" s="39">
        <f t="shared" si="0"/>
        <v>0</v>
      </c>
      <c r="I32" s="59">
        <f t="shared" si="1"/>
        <v>0</v>
      </c>
      <c r="J32" s="49"/>
      <c r="K32" s="50"/>
      <c r="L32" s="49"/>
      <c r="M32" s="49"/>
      <c r="N32" s="49"/>
      <c r="O32" s="30"/>
    </row>
    <row r="33" spans="1:16">
      <c r="A33" s="30"/>
      <c r="B33" s="58" t="s">
        <v>32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54">
        <f t="shared" si="3"/>
        <v>0</v>
      </c>
      <c r="H33" s="39">
        <f t="shared" si="0"/>
        <v>0</v>
      </c>
      <c r="I33" s="59">
        <f t="shared" si="1"/>
        <v>0</v>
      </c>
      <c r="J33" s="49"/>
      <c r="K33" s="50"/>
      <c r="L33" s="49"/>
      <c r="M33" s="49"/>
      <c r="N33" s="49"/>
      <c r="O33" s="30"/>
    </row>
    <row r="34" spans="1:16">
      <c r="A34" s="30"/>
      <c r="B34" s="58" t="s">
        <v>33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54">
        <f t="shared" si="3"/>
        <v>0</v>
      </c>
      <c r="H34" s="39">
        <f t="shared" si="0"/>
        <v>0</v>
      </c>
      <c r="I34" s="59">
        <f t="shared" si="1"/>
        <v>0</v>
      </c>
      <c r="J34" s="49"/>
      <c r="K34" s="50"/>
      <c r="L34" s="49"/>
      <c r="M34" s="49"/>
      <c r="N34" s="49"/>
      <c r="O34" s="30"/>
    </row>
    <row r="35" spans="1:16" ht="15.75" thickBot="1">
      <c r="A35" s="30"/>
      <c r="B35" s="60" t="s">
        <v>34</v>
      </c>
      <c r="C35" s="64">
        <v>0</v>
      </c>
      <c r="D35" s="72">
        <f>H16*C35</f>
        <v>0</v>
      </c>
      <c r="E35" s="72">
        <f t="shared" si="2"/>
        <v>0</v>
      </c>
      <c r="F35" s="66">
        <v>20</v>
      </c>
      <c r="G35" s="72">
        <f t="shared" si="3"/>
        <v>0</v>
      </c>
      <c r="H35" s="39">
        <f t="shared" si="0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>
      <c r="A36" s="30"/>
      <c r="B36" s="40"/>
      <c r="C36" s="40"/>
      <c r="D36" s="40"/>
      <c r="E36" s="40"/>
      <c r="F36" s="100" t="s">
        <v>44</v>
      </c>
      <c r="G36" s="101"/>
      <c r="H36" s="102"/>
      <c r="I36" s="106">
        <f>SUM(I24:I35)</f>
        <v>75.948821406000008</v>
      </c>
      <c r="J36" s="51"/>
      <c r="K36" s="101"/>
      <c r="L36" s="101"/>
      <c r="M36" s="101"/>
      <c r="N36" s="80"/>
      <c r="O36" s="30"/>
    </row>
    <row r="37" spans="1:16" ht="15.75" thickBot="1">
      <c r="A37" s="30"/>
      <c r="B37" s="40"/>
      <c r="C37" s="40"/>
      <c r="D37" s="40"/>
      <c r="E37" s="40"/>
      <c r="F37" s="103"/>
      <c r="G37" s="104"/>
      <c r="H37" s="105"/>
      <c r="I37" s="107"/>
      <c r="J37" s="51"/>
      <c r="K37" s="101"/>
      <c r="L37" s="101"/>
      <c r="M37" s="101"/>
      <c r="N37" s="80"/>
      <c r="O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>
      <c r="A40" s="15" t="s">
        <v>70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35</v>
      </c>
      <c r="L42" s="16"/>
      <c r="M42" s="16"/>
      <c r="N42" s="14"/>
      <c r="O42" s="30"/>
    </row>
    <row r="43" spans="1:1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97">
        <f ca="1">TODAY()</f>
        <v>45156</v>
      </c>
      <c r="L44" s="97"/>
      <c r="M44" s="16"/>
      <c r="N44" s="14"/>
      <c r="O44" s="30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96" t="s">
        <v>71</v>
      </c>
      <c r="L45" s="96"/>
      <c r="M45" s="16"/>
      <c r="N45" s="14"/>
      <c r="O45" s="30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96" t="s">
        <v>6</v>
      </c>
      <c r="L46" s="96"/>
      <c r="M46" s="16"/>
      <c r="N46" s="14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>
      <c r="A49" s="41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>
      <c r="A50" s="41" t="s">
        <v>42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>
      <c r="A51" s="41" t="s">
        <v>38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>
      <c r="A52" s="41" t="s">
        <v>39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>
      <c r="A53" s="41" t="s">
        <v>40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>
      <c r="A54" s="41" t="s">
        <v>41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0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GÜNDÜZ</vt:lpstr>
      <vt:lpstr>GÜNDÜZ Y.LİSANS</vt:lpstr>
      <vt:lpstr>GÜNDÜZ DOKTORA</vt:lpstr>
      <vt:lpstr>GECE</vt:lpstr>
      <vt:lpstr>%25 ARTIRIMLI GÜNDÜZ</vt:lpstr>
      <vt:lpstr>%25 ARTIRIMLI GECE</vt:lpstr>
      <vt:lpstr>DYK HAFTA İÇİ</vt:lpstr>
      <vt:lpstr>DYK HAFTA SONU</vt:lpstr>
      <vt:lpstr>'%25 ARTIRIMLI GECE'!Yazdırma_Alanı</vt:lpstr>
      <vt:lpstr>'%25 ARTIRIMLI GÜNDÜZ'!Yazdırma_Alanı</vt:lpstr>
      <vt:lpstr>'DYK HAFTA İÇİ'!Yazdırma_Alanı</vt:lpstr>
      <vt:lpstr>'DYK HAFTA SONU'!Yazdırma_Alanı</vt:lpstr>
      <vt:lpstr>GECE!Yazdırma_Alanı</vt:lpstr>
      <vt:lpstr>GÜNDÜZ!Yazdırma_Alanı</vt:lpstr>
      <vt:lpstr>'GÜNDÜZ DOKTORA'!Yazdırma_Alanı</vt:lpstr>
      <vt:lpstr>'GÜNDÜZ Y.LİSANS'!Yazdırma_Alanı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2023-08-18T12:28:55Z</dcterms:modified>
</cp:coreProperties>
</file>